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738" firstSheet="2" activeTab="4"/>
  </bookViews>
  <sheets>
    <sheet name="25μA　NO2とNO3の中間" sheetId="1" r:id="rId1"/>
    <sheet name="25μA　NO3基準" sheetId="2" r:id="rId2"/>
    <sheet name="25μA　NO2基準(校正用)" sheetId="3" r:id="rId3"/>
    <sheet name="バンドギャップ電圧" sheetId="4" r:id="rId4"/>
    <sheet name="Athlonﾊﾞﾝﾄﾞｷﾞｬｯﾌﾟ電圧校正" sheetId="5" r:id="rId5"/>
    <sheet name="Sheet1" sheetId="6" r:id="rId6"/>
    <sheet name="Sheet3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<sst xmlns="http://schemas.openxmlformats.org/spreadsheetml/2006/main" count="66" uniqueCount="37">
  <si>
    <t>XP No1</t>
  </si>
  <si>
    <t>　XP No2</t>
  </si>
  <si>
    <t>　XP No3</t>
  </si>
  <si>
    <t>　Duron</t>
  </si>
  <si>
    <t>温度</t>
  </si>
  <si>
    <t>電圧</t>
  </si>
  <si>
    <t>NO3</t>
  </si>
  <si>
    <t>NO2</t>
  </si>
  <si>
    <t>NO1</t>
  </si>
  <si>
    <t>←温度を入力</t>
  </si>
  <si>
    <t>←電圧を入力</t>
  </si>
  <si>
    <t>XP No2</t>
  </si>
  <si>
    <t>XP No3</t>
  </si>
  <si>
    <t>yamakyo</t>
  </si>
  <si>
    <t>yamakyo</t>
  </si>
  <si>
    <t>XP No2</t>
  </si>
  <si>
    <t>yamakyo</t>
  </si>
  <si>
    <t>No3基準</t>
  </si>
  <si>
    <t>No2基準</t>
  </si>
  <si>
    <t>絶対温度に変換（273.15を加算する：0℃=273.15Ｋ）</t>
  </si>
  <si>
    <t>絶対温度</t>
  </si>
  <si>
    <t>温度(℃)</t>
  </si>
  <si>
    <t>絶対温度(ｋ)</t>
  </si>
  <si>
    <t>AthlonXP(mV)</t>
  </si>
  <si>
    <t>温度</t>
  </si>
  <si>
    <t>←温度を入力</t>
  </si>
  <si>
    <t>電圧</t>
  </si>
  <si>
    <t>←電圧を入力</t>
  </si>
  <si>
    <t>℃</t>
  </si>
  <si>
    <t>室温</t>
  </si>
  <si>
    <t>ﾄﾞﾗｲﾔｰでｹｰｽ内加熱</t>
  </si>
  <si>
    <t>FAN Max</t>
  </si>
  <si>
    <t>FAN Min</t>
  </si>
  <si>
    <t>y = -1.8145x + 1205を求め秋月温度計を校正</t>
  </si>
  <si>
    <t>PC OFF</t>
  </si>
  <si>
    <t>PC ON無負荷</t>
  </si>
  <si>
    <t>室温25℃におけるｻｰﾏﾙﾀﾞｲｵｰﾄﾞ電圧とバンドギャップ電圧から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</si>
</sst>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0.0000"/>
    <numFmt numFmtId="182" formatCode="0.0_ "/>
    <numFmt numFmtId="183" formatCode="0_);[Red]\(0\)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00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6.25"/>
      <name val="ＭＳ Ｐゴシック"/>
      <family val="3"/>
    </font>
    <font>
      <sz val="16.75"/>
      <name val="ＭＳ Ｐゴシック"/>
      <family val="3"/>
    </font>
    <font>
      <sz val="14"/>
      <name val="ＭＳ Ｐゴシック"/>
      <family val="3"/>
    </font>
    <font>
      <sz val="8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sz val="10.75"/>
      <name val="ＭＳ Ｐゴシック"/>
      <family val="3"/>
    </font>
    <font>
      <sz val="11.5"/>
      <name val="ＭＳ Ｐゴシック"/>
      <family val="3"/>
    </font>
    <font>
      <sz val="16.5"/>
      <name val="ＭＳ Ｐゴシック"/>
      <family val="3"/>
    </font>
    <font>
      <sz val="10.5"/>
      <name val="ＭＳ Ｐゴシック"/>
      <family val="3"/>
    </font>
    <font>
      <sz val="10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180" fontId="0" fillId="0" borderId="2" xfId="0" applyNumberFormat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0" xfId="0" applyFill="1" applyBorder="1" applyAlignment="1">
      <alignment/>
    </xf>
    <xf numFmtId="182" fontId="0" fillId="0" borderId="2" xfId="0" applyNumberFormat="1" applyBorder="1" applyAlignment="1">
      <alignment wrapText="1"/>
    </xf>
    <xf numFmtId="180" fontId="0" fillId="0" borderId="2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4"/>
          <c:w val="0.95425"/>
          <c:h val="0.9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'25μA　NO2とNO3の中間'!$A$3</c:f>
              <c:strCache>
                <c:ptCount val="1"/>
                <c:pt idx="0">
                  <c:v>　XP No2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'25μA　NO2とNO3の中間'!$B$1:$G$1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NO2とNO3の中間'!$B$3:$G$3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'25μA　NO2とNO3の中間'!$A$4</c:f>
              <c:strCache>
                <c:ptCount val="1"/>
                <c:pt idx="0">
                  <c:v>　XP No3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'25μA　NO2とNO3の中間'!$B$1:$G$1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NO2とNO3の中間'!$B$4:$G$4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'25μA　NO2とNO3の中間'!$A$5</c:f>
              <c:strCache>
                <c:ptCount val="1"/>
                <c:pt idx="0">
                  <c:v>yamakyo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'25μA　NO2とNO3の中間'!$B$1:$G$1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NO2とNO3の中間'!$B$5:$G$5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2255019"/>
        <c:axId val="44750852"/>
      </c:scatterChart>
      <c:valAx>
        <c:axId val="42255019"/>
        <c:scaling>
          <c:orientation val="minMax"/>
          <c:max val="70"/>
          <c:min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44750852"/>
        <c:crosses val="autoZero"/>
        <c:crossBetween val="midCat"/>
        <c:dispUnits/>
      </c:valAx>
      <c:valAx>
        <c:axId val="447508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55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18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425"/>
          <c:w val="0.970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'25μA　NO3基準'!$A$3</c:f>
              <c:strCache>
                <c:ptCount val="1"/>
                <c:pt idx="0">
                  <c:v>XP No2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'25μA　NO3基準'!$B$1:$G$1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NO3基準'!$B$3:$G$3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'25μA　NO3基準'!$A$4</c:f>
              <c:strCache>
                <c:ptCount val="1"/>
                <c:pt idx="0">
                  <c:v>XP No3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'25μA　NO3基準'!$B$1:$G$1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NO3基準'!$B$4:$G$4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'25μA　NO3基準'!$A$5</c:f>
              <c:strCache>
                <c:ptCount val="1"/>
                <c:pt idx="0">
                  <c:v>yamakyo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'25μA　NO3基準'!$B$1:$G$1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NO3基準'!$B$5:$G$5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4485"/>
        <c:axId val="940366"/>
      </c:scatterChart>
      <c:valAx>
        <c:axId val="104485"/>
        <c:scaling>
          <c:orientation val="minMax"/>
          <c:max val="70"/>
          <c:min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940366"/>
        <c:crosses val="autoZero"/>
        <c:crossBetween val="midCat"/>
        <c:dispUnits/>
      </c:valAx>
      <c:valAx>
        <c:axId val="9403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4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25"/>
          <c:y val="0.15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AthlonXPサーマルダイオード温度特性図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975"/>
          <c:w val="0.9277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'25μA　NO2基準(校正用)'!$A$2</c:f>
              <c:strCache>
                <c:ptCount val="1"/>
                <c:pt idx="0">
                  <c:v>XP No2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XP-NO2</c:nam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'25μA　NO2基準(校正用)'!$B$1:$G$1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NO2基準(校正用)'!$B$2:$G$2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'25μA　NO2基準(校正用)'!$A$3</c:f>
              <c:strCache>
                <c:ptCount val="1"/>
                <c:pt idx="0">
                  <c:v>yamakyo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name>yamakyo</c:nam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'25μA　NO2基準(校正用)'!$B$1:$G$1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'25μA　NO2基準(校正用)'!$B$3:$G$3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463295"/>
        <c:axId val="9060792"/>
      </c:scatterChart>
      <c:valAx>
        <c:axId val="8463295"/>
        <c:scaling>
          <c:orientation val="minMax"/>
          <c:max val="7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18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792"/>
        <c:crosses val="autoZero"/>
        <c:crossBetween val="midCat"/>
        <c:dispUnits/>
      </c:valAx>
      <c:valAx>
        <c:axId val="9060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0.02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1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AthlonXPサーマルダイオード特性図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25"/>
          <c:w val="0.926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'バンドギャップ電圧'!$A$7</c:f>
              <c:strCache>
                <c:ptCount val="1"/>
                <c:pt idx="0">
                  <c:v>No2基準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backward val="3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'バンドギャップ電圧'!$B$6:$G$6</c:f>
              <c:numCache/>
            </c:numRef>
          </c:xVal>
          <c:yVal>
            <c:numRef>
              <c:f>'バンドギャップ電圧'!$B$7:$G$7</c:f>
              <c:numCache/>
            </c:numRef>
          </c:yVal>
          <c:smooth val="0"/>
        </c:ser>
        <c:ser>
          <c:idx val="1"/>
          <c:order val="1"/>
          <c:tx>
            <c:strRef>
              <c:f>'バンドギャップ電圧'!$A$8</c:f>
              <c:strCache>
                <c:ptCount val="1"/>
                <c:pt idx="0">
                  <c:v>No3基準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30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'バンドギャップ電圧'!$B$6:$G$6</c:f>
              <c:numCache/>
            </c:numRef>
          </c:xVal>
          <c:yVal>
            <c:numRef>
              <c:f>'バンドギャップ電圧'!$B$8:$G$8</c:f>
              <c:numCache/>
            </c:numRef>
          </c:yVal>
          <c:smooth val="0"/>
        </c:ser>
        <c:axId val="14438265"/>
        <c:axId val="62835522"/>
      </c:scatterChart>
      <c:valAx>
        <c:axId val="1443826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（K)</a:t>
                </a:r>
              </a:p>
            </c:rich>
          </c:tx>
          <c:layout>
            <c:manualLayout>
              <c:xMode val="factor"/>
              <c:yMode val="factor"/>
              <c:x val="0.01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522"/>
        <c:crosses val="autoZero"/>
        <c:crossBetween val="midCat"/>
        <c:dispUnits/>
      </c:valAx>
      <c:valAx>
        <c:axId val="62835522"/>
        <c:scaling>
          <c:orientation val="minMax"/>
          <c:max val="125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8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288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バンドギャップ電圧と室温電圧による特性図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175"/>
          <c:w val="0.945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'Athlonﾊﾞﾝﾄﾞｷﾞｬｯﾌﾟ電圧校正'!$A$5</c:f>
              <c:strCache>
                <c:ptCount val="1"/>
                <c:pt idx="0">
                  <c:v>AthlonXP(mV)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'Athlonﾊﾞﾝﾄﾞｷﾞｬｯﾌﾟ電圧校正'!$B$4:$C$4</c:f>
              <c:numCache/>
            </c:numRef>
          </c:xVal>
          <c:yVal>
            <c:numRef>
              <c:f>'Athlonﾊﾞﾝﾄﾞｷﾞｬｯﾌﾟ電圧校正'!$B$5:$C$5</c:f>
              <c:numCache/>
            </c:numRef>
          </c:yVal>
          <c:smooth val="0"/>
        </c:ser>
        <c:axId val="28648787"/>
        <c:axId val="56512492"/>
      </c:scatterChart>
      <c:val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(k)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2492"/>
        <c:crosses val="autoZero"/>
        <c:crossBetween val="midCat"/>
        <c:dispUnits/>
      </c:valAx>
      <c:valAx>
        <c:axId val="56512492"/>
        <c:scaling>
          <c:orientation val="minMax"/>
          <c:max val="13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(ｍV)</a:t>
                </a:r>
              </a:p>
            </c:rich>
          </c:tx>
          <c:layout>
            <c:manualLayout>
              <c:xMode val="factor"/>
              <c:yMode val="factor"/>
              <c:x val="0.026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878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28275"/>
          <c:w val="0.385"/>
          <c:h val="0.10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0</xdr:rowOff>
    </xdr:from>
    <xdr:to>
      <xdr:col>10</xdr:col>
      <xdr:colOff>19050</xdr:colOff>
      <xdr:row>33</xdr:row>
      <xdr:rowOff>85725</xdr:rowOff>
    </xdr:to>
    <xdr:graphicFrame>
      <xdr:nvGraphicFramePr>
        <xdr:cNvPr id="1" name="Chart 7"/>
        <xdr:cNvGraphicFramePr/>
      </xdr:nvGraphicFramePr>
      <xdr:xfrm>
        <a:off x="76200" y="1714500"/>
        <a:ext cx="6800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104775</xdr:rowOff>
    </xdr:from>
    <xdr:to>
      <xdr:col>13</xdr:col>
      <xdr:colOff>685800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200025" y="1133475"/>
        <a:ext cx="70389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133350</xdr:rowOff>
    </xdr:from>
    <xdr:to>
      <xdr:col>10</xdr:col>
      <xdr:colOff>219075</xdr:colOff>
      <xdr:row>27</xdr:row>
      <xdr:rowOff>133350</xdr:rowOff>
    </xdr:to>
    <xdr:graphicFrame>
      <xdr:nvGraphicFramePr>
        <xdr:cNvPr id="1" name="Chart 3"/>
        <xdr:cNvGraphicFramePr/>
      </xdr:nvGraphicFramePr>
      <xdr:xfrm>
        <a:off x="161925" y="1333500"/>
        <a:ext cx="5114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38100</xdr:rowOff>
    </xdr:from>
    <xdr:to>
      <xdr:col>7</xdr:col>
      <xdr:colOff>676275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76200" y="1752600"/>
        <a:ext cx="5400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28575</xdr:rowOff>
    </xdr:from>
    <xdr:to>
      <xdr:col>7</xdr:col>
      <xdr:colOff>190500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7625" y="1571625"/>
        <a:ext cx="46386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M33" sqref="M33"/>
    </sheetView>
  </sheetViews>
  <sheetFormatPr defaultColWidth="9.00390625" defaultRowHeight="13.5"/>
  <sheetData>
    <row r="1" spans="1:7" ht="13.5">
      <c r="A1" s="2" t="s">
        <v>4</v>
      </c>
      <c r="B1" s="2">
        <v>20</v>
      </c>
      <c r="C1" s="2">
        <v>30</v>
      </c>
      <c r="D1" s="2">
        <v>40</v>
      </c>
      <c r="E1" s="2">
        <v>50</v>
      </c>
      <c r="F1" s="2">
        <v>60</v>
      </c>
      <c r="G1" s="2">
        <v>70</v>
      </c>
    </row>
    <row r="2" spans="1:7" ht="13.5">
      <c r="A2" s="1" t="s">
        <v>0</v>
      </c>
      <c r="B2" s="1">
        <v>676</v>
      </c>
      <c r="C2" s="1">
        <v>658</v>
      </c>
      <c r="D2" s="1">
        <v>640</v>
      </c>
      <c r="E2" s="1">
        <v>621</v>
      </c>
      <c r="F2" s="1">
        <v>602</v>
      </c>
      <c r="G2" s="1">
        <v>584</v>
      </c>
    </row>
    <row r="3" spans="1:13" ht="13.5">
      <c r="A3" s="1" t="s">
        <v>1</v>
      </c>
      <c r="B3" s="1">
        <v>675</v>
      </c>
      <c r="C3" s="1">
        <v>657</v>
      </c>
      <c r="D3" s="1">
        <v>639</v>
      </c>
      <c r="E3" s="1">
        <v>620</v>
      </c>
      <c r="F3" s="1">
        <v>601</v>
      </c>
      <c r="G3" s="1">
        <v>582</v>
      </c>
      <c r="I3" s="3"/>
      <c r="J3" s="4" t="s">
        <v>6</v>
      </c>
      <c r="K3" s="3" t="s">
        <v>7</v>
      </c>
      <c r="L3" s="3" t="s">
        <v>8</v>
      </c>
      <c r="M3" s="6" t="s">
        <v>14</v>
      </c>
    </row>
    <row r="4" spans="1:13" ht="13.5">
      <c r="A4" s="1" t="s">
        <v>2</v>
      </c>
      <c r="B4" s="1">
        <v>670</v>
      </c>
      <c r="C4" s="1">
        <v>651</v>
      </c>
      <c r="D4" s="1">
        <v>634</v>
      </c>
      <c r="E4" s="1">
        <v>616</v>
      </c>
      <c r="F4" s="1">
        <v>597</v>
      </c>
      <c r="G4" s="1">
        <v>578</v>
      </c>
      <c r="I4" s="3" t="s">
        <v>4</v>
      </c>
      <c r="J4" s="5">
        <v>17</v>
      </c>
      <c r="K4" s="3">
        <v>17</v>
      </c>
      <c r="L4" s="3">
        <v>17</v>
      </c>
      <c r="M4" s="7">
        <v>17</v>
      </c>
    </row>
    <row r="5" spans="1:13" ht="13.5">
      <c r="A5" s="11" t="s">
        <v>13</v>
      </c>
      <c r="B5" s="11">
        <v>672.8</v>
      </c>
      <c r="C5" s="11">
        <v>653.8</v>
      </c>
      <c r="D5" s="11">
        <v>636.8</v>
      </c>
      <c r="E5" s="11">
        <v>618.3</v>
      </c>
      <c r="F5" s="11">
        <v>599.3</v>
      </c>
      <c r="G5" s="11">
        <v>580.3</v>
      </c>
      <c r="I5" s="3" t="s">
        <v>5</v>
      </c>
      <c r="J5" s="4">
        <f>-1.8286*J4+706.62</f>
        <v>675.5338</v>
      </c>
      <c r="K5" s="4">
        <f>-1.8629*K4+712.83</f>
        <v>681.1607</v>
      </c>
      <c r="L5" s="4">
        <f>-1.8486*L4+713.35</f>
        <v>681.9238</v>
      </c>
      <c r="M5" s="4">
        <f>-1.8414*M4+709.75</f>
        <v>678.4462</v>
      </c>
    </row>
    <row r="6" spans="1:13" ht="13.5">
      <c r="A6" s="2" t="s">
        <v>3</v>
      </c>
      <c r="B6" s="2">
        <v>678</v>
      </c>
      <c r="C6" s="2">
        <v>659</v>
      </c>
      <c r="D6" s="2">
        <v>641</v>
      </c>
      <c r="E6" s="2">
        <v>622</v>
      </c>
      <c r="F6" s="2">
        <v>603</v>
      </c>
      <c r="G6" s="2">
        <v>584</v>
      </c>
      <c r="I6" s="3"/>
      <c r="J6" s="3"/>
      <c r="K6" s="3"/>
      <c r="L6" s="3"/>
      <c r="M6" s="3"/>
    </row>
    <row r="7" spans="1:13" ht="13.5">
      <c r="A7" s="8"/>
      <c r="B7" s="9"/>
      <c r="C7" s="9"/>
      <c r="D7" s="9"/>
      <c r="E7" s="9"/>
      <c r="F7" s="9"/>
      <c r="G7" s="9"/>
      <c r="I7" s="3" t="s">
        <v>4</v>
      </c>
      <c r="J7" s="4">
        <f>(J8-706.62)/-1.8286</f>
        <v>15.377884720551243</v>
      </c>
      <c r="K7" s="4">
        <f>(K8-712.83)/-1.8629</f>
        <v>18.428257018626894</v>
      </c>
      <c r="L7" s="4">
        <f>(L8-713.35)/-1.8486</f>
        <v>18.852104295142283</v>
      </c>
      <c r="M7" s="4">
        <f>(M8-709.75)/-1.8414</f>
        <v>22.12990116215923</v>
      </c>
    </row>
    <row r="8" spans="1:13" ht="13.5">
      <c r="A8" s="10"/>
      <c r="B8" s="10"/>
      <c r="C8" s="10"/>
      <c r="D8" s="10"/>
      <c r="E8" s="10"/>
      <c r="F8" s="10"/>
      <c r="G8" s="10"/>
      <c r="I8" s="3" t="s">
        <v>5</v>
      </c>
      <c r="J8" s="3">
        <v>678.5</v>
      </c>
      <c r="K8" s="3">
        <v>678.5</v>
      </c>
      <c r="L8" s="3">
        <v>678.5</v>
      </c>
      <c r="M8" s="7">
        <v>669</v>
      </c>
    </row>
    <row r="9" spans="1:7" ht="13.5">
      <c r="A9" s="8"/>
      <c r="B9" s="9"/>
      <c r="C9" s="9"/>
      <c r="D9" s="9"/>
      <c r="E9" s="9"/>
      <c r="F9" s="9"/>
      <c r="G9" s="9"/>
    </row>
    <row r="10" spans="1:7" ht="13.5">
      <c r="A10" s="8"/>
      <c r="B10" s="8"/>
      <c r="C10" s="8"/>
      <c r="D10" s="8"/>
      <c r="E10" s="8"/>
      <c r="F10" s="8"/>
      <c r="G10" s="8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34" sqref="F34"/>
    </sheetView>
  </sheetViews>
  <sheetFormatPr defaultColWidth="9.00390625" defaultRowHeight="13.5"/>
  <cols>
    <col min="2" max="6" width="6.125" style="0" customWidth="1"/>
    <col min="7" max="7" width="6.25390625" style="0" customWidth="1"/>
    <col min="9" max="9" width="5.625" style="0" customWidth="1"/>
    <col min="10" max="10" width="6.375" style="0" customWidth="1"/>
    <col min="11" max="11" width="5.25390625" style="0" customWidth="1"/>
    <col min="12" max="12" width="5.50390625" style="0" customWidth="1"/>
    <col min="13" max="13" width="8.375" style="0" customWidth="1"/>
    <col min="14" max="14" width="12.625" style="0" customWidth="1"/>
  </cols>
  <sheetData>
    <row r="1" spans="1:13" ht="13.5">
      <c r="A1" s="2" t="s">
        <v>4</v>
      </c>
      <c r="B1" s="2">
        <v>20</v>
      </c>
      <c r="C1" s="2">
        <v>30</v>
      </c>
      <c r="D1" s="2">
        <v>40</v>
      </c>
      <c r="E1" s="2">
        <v>50</v>
      </c>
      <c r="F1" s="2">
        <v>60</v>
      </c>
      <c r="G1" s="2">
        <v>70</v>
      </c>
      <c r="I1" s="3"/>
      <c r="J1" s="4" t="s">
        <v>6</v>
      </c>
      <c r="K1" s="3" t="s">
        <v>7</v>
      </c>
      <c r="L1" s="3" t="s">
        <v>8</v>
      </c>
      <c r="M1" s="6" t="s">
        <v>14</v>
      </c>
    </row>
    <row r="2" spans="1:14" ht="13.5">
      <c r="A2" s="2" t="s">
        <v>0</v>
      </c>
      <c r="B2" s="2">
        <v>676</v>
      </c>
      <c r="C2" s="2">
        <v>658</v>
      </c>
      <c r="D2" s="2">
        <v>640</v>
      </c>
      <c r="E2" s="2">
        <v>621</v>
      </c>
      <c r="F2" s="2">
        <v>602</v>
      </c>
      <c r="G2" s="2">
        <v>584</v>
      </c>
      <c r="I2" s="3" t="s">
        <v>4</v>
      </c>
      <c r="J2" s="5">
        <v>17</v>
      </c>
      <c r="K2" s="3">
        <v>17</v>
      </c>
      <c r="L2" s="3">
        <v>17</v>
      </c>
      <c r="M2" s="7">
        <v>70</v>
      </c>
      <c r="N2" t="s">
        <v>9</v>
      </c>
    </row>
    <row r="3" spans="1:13" ht="13.5">
      <c r="A3" s="2" t="s">
        <v>11</v>
      </c>
      <c r="B3" s="2">
        <v>675</v>
      </c>
      <c r="C3" s="2">
        <v>657</v>
      </c>
      <c r="D3" s="2">
        <v>639</v>
      </c>
      <c r="E3" s="2">
        <v>620</v>
      </c>
      <c r="F3" s="2">
        <v>601</v>
      </c>
      <c r="G3" s="2">
        <v>582</v>
      </c>
      <c r="I3" s="3" t="s">
        <v>5</v>
      </c>
      <c r="J3" s="4">
        <f>-1.8286*J2+706.62</f>
        <v>675.5338</v>
      </c>
      <c r="K3" s="4">
        <f>-1.8629*K2+712.83</f>
        <v>681.1607</v>
      </c>
      <c r="L3" s="4">
        <f>-1.8486*L2+713.35</f>
        <v>681.9238</v>
      </c>
      <c r="M3" s="4">
        <f>-1.8286*M2+707.62</f>
        <v>579.6179999999999</v>
      </c>
    </row>
    <row r="4" spans="1:13" ht="13.5">
      <c r="A4" s="2" t="s">
        <v>12</v>
      </c>
      <c r="B4" s="2">
        <v>670</v>
      </c>
      <c r="C4" s="2">
        <v>651</v>
      </c>
      <c r="D4" s="2">
        <v>634</v>
      </c>
      <c r="E4" s="2">
        <v>616</v>
      </c>
      <c r="F4" s="2">
        <v>597</v>
      </c>
      <c r="G4" s="2">
        <v>578</v>
      </c>
      <c r="I4" s="3"/>
      <c r="J4" s="3"/>
      <c r="K4" s="3"/>
      <c r="L4" s="3"/>
      <c r="M4" s="3"/>
    </row>
    <row r="5" spans="1:13" ht="13.5">
      <c r="A5" s="2" t="s">
        <v>13</v>
      </c>
      <c r="B5" s="2">
        <v>671</v>
      </c>
      <c r="C5" s="2">
        <v>652</v>
      </c>
      <c r="D5" s="2">
        <v>635</v>
      </c>
      <c r="E5" s="2">
        <v>617</v>
      </c>
      <c r="F5" s="2">
        <v>598</v>
      </c>
      <c r="G5" s="2">
        <v>579</v>
      </c>
      <c r="I5" s="3" t="s">
        <v>4</v>
      </c>
      <c r="J5" s="4">
        <f>(J6-706.62)/-1.8286</f>
        <v>15.377884720551243</v>
      </c>
      <c r="K5" s="4">
        <f>(K6-712.83)/-1.8629</f>
        <v>18.428257018626894</v>
      </c>
      <c r="L5" s="4">
        <f>(L6-713.35)/-1.8486</f>
        <v>18.852104295142283</v>
      </c>
      <c r="M5" s="4">
        <f>(M6-707.62)/-1.8286</f>
        <v>20.79186262714644</v>
      </c>
    </row>
    <row r="6" spans="1:14" ht="13.5">
      <c r="A6" s="10"/>
      <c r="B6" s="10"/>
      <c r="C6" s="10"/>
      <c r="D6" s="10"/>
      <c r="E6" s="10"/>
      <c r="F6" s="10"/>
      <c r="G6" s="10"/>
      <c r="I6" s="3" t="s">
        <v>5</v>
      </c>
      <c r="J6" s="3">
        <v>678.5</v>
      </c>
      <c r="K6" s="3">
        <v>678.5</v>
      </c>
      <c r="L6" s="3">
        <v>678.5</v>
      </c>
      <c r="M6" s="7">
        <v>669.6</v>
      </c>
      <c r="N6" t="s">
        <v>10</v>
      </c>
    </row>
    <row r="7" spans="1:7" ht="13.5">
      <c r="A7" s="8"/>
      <c r="B7" s="9"/>
      <c r="C7" s="9"/>
      <c r="D7" s="9"/>
      <c r="E7" s="9"/>
      <c r="F7" s="9"/>
      <c r="G7" s="9"/>
    </row>
    <row r="8" spans="1:7" ht="13.5">
      <c r="A8" s="10"/>
      <c r="B8" s="10"/>
      <c r="C8" s="10"/>
      <c r="D8" s="10"/>
      <c r="E8" s="10"/>
      <c r="F8" s="10"/>
      <c r="G8" s="10"/>
    </row>
    <row r="9" spans="1:7" ht="13.5">
      <c r="A9" s="8"/>
      <c r="B9" s="9"/>
      <c r="C9" s="9"/>
      <c r="D9" s="9"/>
      <c r="E9" s="9"/>
      <c r="F9" s="9"/>
      <c r="G9" s="9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13" sqref="L13"/>
    </sheetView>
  </sheetViews>
  <sheetFormatPr defaultColWidth="9.00390625" defaultRowHeight="13.5"/>
  <cols>
    <col min="1" max="1" width="9.625" style="0" customWidth="1"/>
    <col min="2" max="6" width="6.125" style="0" customWidth="1"/>
    <col min="7" max="7" width="6.25390625" style="0" customWidth="1"/>
    <col min="9" max="9" width="5.625" style="0" customWidth="1"/>
    <col min="10" max="10" width="5.25390625" style="0" customWidth="1"/>
    <col min="11" max="11" width="8.875" style="0" customWidth="1"/>
    <col min="12" max="12" width="12.625" style="0" customWidth="1"/>
  </cols>
  <sheetData>
    <row r="1" spans="1:11" ht="13.5">
      <c r="A1" s="2" t="s">
        <v>4</v>
      </c>
      <c r="B1" s="2">
        <v>20</v>
      </c>
      <c r="C1" s="2">
        <v>30</v>
      </c>
      <c r="D1" s="2">
        <v>40</v>
      </c>
      <c r="E1" s="2">
        <v>50</v>
      </c>
      <c r="F1" s="2">
        <v>60</v>
      </c>
      <c r="G1" s="2">
        <v>70</v>
      </c>
      <c r="I1" s="3"/>
      <c r="J1" s="3" t="s">
        <v>7</v>
      </c>
      <c r="K1" s="6" t="s">
        <v>14</v>
      </c>
    </row>
    <row r="2" spans="1:12" ht="13.5">
      <c r="A2" s="2" t="s">
        <v>11</v>
      </c>
      <c r="B2" s="2">
        <v>675</v>
      </c>
      <c r="C2" s="2">
        <v>657</v>
      </c>
      <c r="D2" s="2">
        <v>639</v>
      </c>
      <c r="E2" s="2">
        <v>620</v>
      </c>
      <c r="F2" s="2">
        <v>601</v>
      </c>
      <c r="G2" s="2">
        <v>582</v>
      </c>
      <c r="I2" s="3" t="s">
        <v>4</v>
      </c>
      <c r="J2" s="3">
        <v>20</v>
      </c>
      <c r="K2" s="7">
        <v>70</v>
      </c>
      <c r="L2" t="s">
        <v>9</v>
      </c>
    </row>
    <row r="3" spans="1:11" ht="13.5">
      <c r="A3" s="2" t="s">
        <v>13</v>
      </c>
      <c r="B3" s="3">
        <v>671.2</v>
      </c>
      <c r="C3" s="3">
        <v>653.2</v>
      </c>
      <c r="D3" s="3">
        <v>635.2</v>
      </c>
      <c r="E3" s="3">
        <v>616.2</v>
      </c>
      <c r="F3" s="3">
        <v>597.2</v>
      </c>
      <c r="G3" s="3">
        <v>578.2</v>
      </c>
      <c r="I3" s="3" t="s">
        <v>5</v>
      </c>
      <c r="J3" s="4">
        <f>-1.8629*J2+712.83</f>
        <v>675.572</v>
      </c>
      <c r="K3" s="4">
        <f>-1.8629*K2+709.03</f>
        <v>578.627</v>
      </c>
    </row>
    <row r="4" spans="1:11" ht="13.5">
      <c r="A4" s="10"/>
      <c r="B4" s="10"/>
      <c r="C4" s="10"/>
      <c r="D4" s="10"/>
      <c r="E4" s="10"/>
      <c r="F4" s="10"/>
      <c r="G4" s="10"/>
      <c r="I4" s="3"/>
      <c r="J4" s="3"/>
      <c r="K4" s="3"/>
    </row>
    <row r="5" spans="1:11" ht="13.5">
      <c r="A5" s="10"/>
      <c r="B5" s="10"/>
      <c r="C5" s="10"/>
      <c r="D5" s="10"/>
      <c r="E5" s="10"/>
      <c r="F5" s="10"/>
      <c r="G5" s="10"/>
      <c r="I5" s="3" t="s">
        <v>4</v>
      </c>
      <c r="J5" s="4">
        <f>(J6-712.83)/-1.8629</f>
        <v>18.428257018626894</v>
      </c>
      <c r="K5" s="4">
        <f>(K6-709.03)/-1.8629</f>
        <v>67.11578721348434</v>
      </c>
    </row>
    <row r="6" spans="1:12" ht="13.5">
      <c r="A6" s="10"/>
      <c r="B6" s="10"/>
      <c r="C6" s="10"/>
      <c r="D6" s="10"/>
      <c r="E6" s="10"/>
      <c r="F6" s="10"/>
      <c r="G6" s="10"/>
      <c r="I6" s="3" t="s">
        <v>5</v>
      </c>
      <c r="J6" s="3">
        <v>678.5</v>
      </c>
      <c r="K6" s="7">
        <v>584</v>
      </c>
      <c r="L6" t="s">
        <v>10</v>
      </c>
    </row>
    <row r="7" spans="1:7" ht="13.5">
      <c r="A7" s="8"/>
      <c r="B7" s="9"/>
      <c r="C7" s="9"/>
      <c r="D7" s="9"/>
      <c r="E7" s="9"/>
      <c r="F7" s="9"/>
      <c r="G7" s="9"/>
    </row>
    <row r="8" spans="1:7" ht="13.5">
      <c r="A8" s="10"/>
      <c r="B8" s="10"/>
      <c r="C8" s="10"/>
      <c r="D8" s="10"/>
      <c r="E8" s="10"/>
      <c r="F8" s="10"/>
      <c r="G8" s="10"/>
    </row>
    <row r="9" spans="1:7" ht="13.5">
      <c r="A9" s="8"/>
      <c r="B9" s="9"/>
      <c r="C9" s="9"/>
      <c r="D9" s="9"/>
      <c r="E9" s="9"/>
      <c r="F9" s="9"/>
      <c r="G9" s="9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J23" sqref="J23"/>
    </sheetView>
  </sheetViews>
  <sheetFormatPr defaultColWidth="9.00390625" defaultRowHeight="13.5"/>
  <sheetData>
    <row r="1" spans="1:7" ht="13.5">
      <c r="A1" s="2" t="s">
        <v>4</v>
      </c>
      <c r="B1" s="2">
        <v>20</v>
      </c>
      <c r="C1" s="2">
        <v>30</v>
      </c>
      <c r="D1" s="2">
        <v>40</v>
      </c>
      <c r="E1" s="2">
        <v>50</v>
      </c>
      <c r="F1" s="2">
        <v>60</v>
      </c>
      <c r="G1" s="2">
        <v>70</v>
      </c>
    </row>
    <row r="2" spans="1:7" ht="13.5">
      <c r="A2" s="2" t="s">
        <v>15</v>
      </c>
      <c r="B2" s="2">
        <v>675</v>
      </c>
      <c r="C2" s="2">
        <v>657</v>
      </c>
      <c r="D2" s="2">
        <v>639</v>
      </c>
      <c r="E2" s="2">
        <v>620</v>
      </c>
      <c r="F2" s="2">
        <v>601</v>
      </c>
      <c r="G2" s="2">
        <v>582</v>
      </c>
    </row>
    <row r="3" spans="1:7" ht="13.5">
      <c r="A3" s="2" t="s">
        <v>16</v>
      </c>
      <c r="B3" s="3">
        <v>671.2</v>
      </c>
      <c r="C3" s="3">
        <v>653.2</v>
      </c>
      <c r="D3" s="3">
        <v>635.2</v>
      </c>
      <c r="E3" s="3">
        <v>616.2</v>
      </c>
      <c r="F3" s="3">
        <v>597.2</v>
      </c>
      <c r="G3" s="3">
        <v>578.2</v>
      </c>
    </row>
    <row r="5" ht="13.5">
      <c r="A5" s="12" t="s">
        <v>19</v>
      </c>
    </row>
    <row r="6" spans="1:7" ht="13.5">
      <c r="A6" s="2" t="s">
        <v>4</v>
      </c>
      <c r="B6" s="2">
        <v>293.15</v>
      </c>
      <c r="C6" s="2">
        <v>303.15</v>
      </c>
      <c r="D6" s="2">
        <v>313.15</v>
      </c>
      <c r="E6" s="2">
        <v>323.15</v>
      </c>
      <c r="F6" s="2">
        <v>333.15</v>
      </c>
      <c r="G6" s="2">
        <v>343.15</v>
      </c>
    </row>
    <row r="7" spans="1:7" ht="13.5">
      <c r="A7" s="2" t="s">
        <v>18</v>
      </c>
      <c r="B7" s="3">
        <v>671.2</v>
      </c>
      <c r="C7" s="3">
        <v>653.2</v>
      </c>
      <c r="D7" s="3">
        <v>635.2</v>
      </c>
      <c r="E7" s="3">
        <v>616.2</v>
      </c>
      <c r="F7" s="3">
        <v>597.2</v>
      </c>
      <c r="G7" s="3">
        <v>578.2</v>
      </c>
    </row>
    <row r="8" spans="1:7" ht="13.5">
      <c r="A8" s="2" t="s">
        <v>17</v>
      </c>
      <c r="B8" s="13">
        <v>671</v>
      </c>
      <c r="C8" s="13">
        <v>652</v>
      </c>
      <c r="D8" s="13">
        <v>635</v>
      </c>
      <c r="E8" s="13">
        <v>617</v>
      </c>
      <c r="F8" s="13">
        <v>598</v>
      </c>
      <c r="G8" s="13">
        <v>579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12.25390625" style="0" customWidth="1"/>
    <col min="2" max="2" width="7.50390625" style="0" customWidth="1"/>
    <col min="3" max="3" width="7.375" style="0" customWidth="1"/>
    <col min="4" max="4" width="7.875" style="0" customWidth="1"/>
    <col min="5" max="5" width="7.00390625" style="0" customWidth="1"/>
    <col min="6" max="6" width="8.00390625" style="0" customWidth="1"/>
    <col min="9" max="9" width="6.125" style="0" customWidth="1"/>
    <col min="10" max="10" width="8.25390625" style="0" customWidth="1"/>
    <col min="11" max="11" width="6.125" style="0" customWidth="1"/>
  </cols>
  <sheetData>
    <row r="1" spans="1:8" ht="13.5">
      <c r="A1" s="20"/>
      <c r="B1" s="21"/>
      <c r="C1" s="3" t="s">
        <v>34</v>
      </c>
      <c r="D1" s="15"/>
      <c r="E1" s="18"/>
      <c r="F1" s="18" t="s">
        <v>35</v>
      </c>
      <c r="G1" s="18"/>
      <c r="H1" s="19"/>
    </row>
    <row r="2" spans="1:8" ht="13.5">
      <c r="A2" s="22"/>
      <c r="B2" s="23"/>
      <c r="C2" s="3" t="s">
        <v>29</v>
      </c>
      <c r="D2" s="3" t="s">
        <v>31</v>
      </c>
      <c r="E2" s="15"/>
      <c r="F2" s="3" t="s">
        <v>32</v>
      </c>
      <c r="G2" s="18" t="s">
        <v>30</v>
      </c>
      <c r="H2" s="19"/>
    </row>
    <row r="3" spans="1:8" ht="13.5">
      <c r="A3" s="2" t="s">
        <v>21</v>
      </c>
      <c r="B3" s="2">
        <v>-273.15</v>
      </c>
      <c r="C3" s="2">
        <v>25</v>
      </c>
      <c r="D3" s="2">
        <v>48.3</v>
      </c>
      <c r="E3" s="5">
        <v>50</v>
      </c>
      <c r="F3" s="5">
        <v>55.2</v>
      </c>
      <c r="G3" s="5">
        <v>60</v>
      </c>
      <c r="H3" s="5">
        <v>70</v>
      </c>
    </row>
    <row r="4" spans="1:8" ht="13.5">
      <c r="A4" s="2" t="s">
        <v>22</v>
      </c>
      <c r="B4" s="2">
        <v>0</v>
      </c>
      <c r="C4" s="2">
        <v>298.15</v>
      </c>
      <c r="D4" s="2">
        <v>321.45</v>
      </c>
      <c r="E4" s="5">
        <v>323.15</v>
      </c>
      <c r="F4" s="5">
        <v>328.35</v>
      </c>
      <c r="G4" s="5">
        <v>333.15</v>
      </c>
      <c r="H4" s="5">
        <v>343.15</v>
      </c>
    </row>
    <row r="5" spans="1:8" ht="13.5" customHeight="1">
      <c r="A5" s="2" t="s">
        <v>23</v>
      </c>
      <c r="B5" s="14">
        <v>1205</v>
      </c>
      <c r="C5" s="13">
        <v>664</v>
      </c>
      <c r="D5" s="13">
        <v>621.8</v>
      </c>
      <c r="E5" s="3">
        <v>618.7</v>
      </c>
      <c r="F5" s="3">
        <v>609.2</v>
      </c>
      <c r="G5" s="3">
        <v>600.5</v>
      </c>
      <c r="H5" s="3">
        <v>582.4</v>
      </c>
    </row>
    <row r="6" spans="10:11" ht="13.5">
      <c r="J6" s="3" t="s">
        <v>20</v>
      </c>
      <c r="K6" s="16" t="s">
        <v>28</v>
      </c>
    </row>
    <row r="7" spans="1:12" ht="13.5">
      <c r="A7" s="12" t="s">
        <v>36</v>
      </c>
      <c r="I7" s="15" t="s">
        <v>24</v>
      </c>
      <c r="J7" s="6">
        <f>273.15+K7</f>
        <v>328.34999999999997</v>
      </c>
      <c r="K7" s="7">
        <v>55.2</v>
      </c>
      <c r="L7" t="s">
        <v>25</v>
      </c>
    </row>
    <row r="8" spans="1:11" ht="13.5">
      <c r="A8" t="s">
        <v>33</v>
      </c>
      <c r="I8" s="15" t="s">
        <v>26</v>
      </c>
      <c r="J8" s="4">
        <f>-1.8145*J7+1205</f>
        <v>609.208925</v>
      </c>
      <c r="K8" s="8"/>
    </row>
    <row r="10" spans="9:11" ht="13.5">
      <c r="I10" s="3" t="s">
        <v>24</v>
      </c>
      <c r="J10" s="4">
        <f>(1205-J11)/1.8145</f>
        <v>298.1537613667677</v>
      </c>
      <c r="K10" s="4">
        <f>J10-273.15</f>
        <v>25.00376136676772</v>
      </c>
    </row>
    <row r="11" spans="9:11" ht="13.5">
      <c r="I11" s="3" t="s">
        <v>26</v>
      </c>
      <c r="J11" s="17">
        <v>664</v>
      </c>
      <c r="K11" t="s">
        <v>27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L23" sqref="L23"/>
    </sheetView>
  </sheetViews>
  <sheetFormatPr defaultColWidth="9.00390625" defaultRowHeight="13.5"/>
  <sheetData/>
  <printOptions/>
  <pageMargins left="0.75" right="0.75" top="1" bottom="1" header="0.512" footer="0.512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</dc:creator>
  <cp:keywords/>
  <dc:description/>
  <cp:lastModifiedBy>yamashita</cp:lastModifiedBy>
  <cp:lastPrinted>2002-06-21T14:04:33Z</cp:lastPrinted>
  <dcterms:created xsi:type="dcterms:W3CDTF">2002-04-05T12:26:38Z</dcterms:created>
  <dcterms:modified xsi:type="dcterms:W3CDTF">2002-07-15T13:35:43Z</dcterms:modified>
  <cp:category/>
  <cp:version/>
  <cp:contentType/>
  <cp:contentStatus/>
</cp:coreProperties>
</file>